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E 13.01.2020\buget si anexe\buget 2026\PROIECTE BUGET 2026\"/>
    </mc:Choice>
  </mc:AlternateContent>
  <xr:revisionPtr revIDLastSave="0" documentId="13_ncr:1_{A7447616-154C-4DB6-80B8-6B54C41467EF}" xr6:coauthVersionLast="47" xr6:coauthVersionMax="47" xr10:uidLastSave="{00000000-0000-0000-0000-000000000000}"/>
  <bookViews>
    <workbookView xWindow="-120" yWindow="-120" windowWidth="38640" windowHeight="15840" xr2:uid="{98345DA8-589E-4C83-9CF8-43CD3FD09388}"/>
  </bookViews>
  <sheets>
    <sheet name="model buget" sheetId="1" r:id="rId1"/>
  </sheets>
  <definedNames>
    <definedName name="_xlnm.Print_Titles" localSheetId="0">'model buget'!$1:$1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7" i="1" l="1"/>
  <c r="Q17" i="1"/>
  <c r="R7" i="1" s="1"/>
  <c r="V16" i="1"/>
  <c r="V15" i="1"/>
  <c r="V14" i="1"/>
  <c r="V13" i="1"/>
  <c r="M15" i="1"/>
  <c r="N15" i="1"/>
  <c r="M16" i="1"/>
  <c r="N16" i="1"/>
  <c r="W7" i="1" l="1"/>
  <c r="F10" i="1"/>
  <c r="G10" i="1" s="1"/>
  <c r="F9" i="1"/>
  <c r="C9" i="1"/>
  <c r="G9" i="1" l="1"/>
  <c r="M19" i="1" l="1"/>
  <c r="N19" i="1" s="1"/>
  <c r="M18" i="1"/>
  <c r="N18" i="1" s="1"/>
  <c r="M17" i="1"/>
  <c r="M14" i="1"/>
  <c r="N14" i="1" s="1"/>
  <c r="M13" i="1"/>
  <c r="N13" i="1" s="1"/>
  <c r="M12" i="1"/>
  <c r="N12" i="1" s="1"/>
  <c r="M10" i="1"/>
  <c r="N10" i="1" s="1"/>
  <c r="M9" i="1"/>
  <c r="M7" i="1"/>
  <c r="N7" i="1" s="1"/>
  <c r="M8" i="1"/>
  <c r="N8" i="1" s="1"/>
  <c r="M6" i="1"/>
  <c r="M3" i="1"/>
  <c r="N3" i="1" s="1"/>
  <c r="M4" i="1"/>
  <c r="N4" i="1" s="1"/>
  <c r="M5" i="1"/>
  <c r="N5" i="1" s="1"/>
  <c r="M2" i="1"/>
  <c r="N2" i="1" s="1"/>
  <c r="F3" i="1"/>
  <c r="F4" i="1"/>
  <c r="F5" i="1"/>
  <c r="F6" i="1"/>
  <c r="F2" i="1"/>
  <c r="N6" i="1" l="1"/>
  <c r="N11" i="1" s="1"/>
  <c r="W3" i="1" s="1"/>
  <c r="R17" i="1"/>
  <c r="J20" i="1"/>
  <c r="J17" i="1"/>
  <c r="J21" i="1" s="1"/>
  <c r="M21" i="1" s="1"/>
  <c r="J9" i="1"/>
  <c r="N9" i="1" s="1"/>
  <c r="J6" i="1"/>
  <c r="B7" i="1"/>
  <c r="C6" i="1"/>
  <c r="G6" i="1" s="1"/>
  <c r="C5" i="1"/>
  <c r="G5" i="1" s="1"/>
  <c r="C4" i="1"/>
  <c r="G4" i="1" s="1"/>
  <c r="C3" i="1"/>
  <c r="G3" i="1" s="1"/>
  <c r="C2" i="1"/>
  <c r="G2" i="1" s="1"/>
  <c r="J11" i="1" l="1"/>
  <c r="R3" i="1" s="1"/>
  <c r="N20" i="1"/>
  <c r="N17" i="1"/>
  <c r="R4" i="1"/>
  <c r="C7" i="1"/>
  <c r="R5" i="1" s="1"/>
  <c r="R6" i="1" l="1"/>
  <c r="N21" i="1"/>
  <c r="M11" i="1"/>
  <c r="W4" i="1"/>
  <c r="G7" i="1"/>
  <c r="W5" i="1" s="1"/>
  <c r="W6" i="1" l="1"/>
  <c r="W8" i="1" l="1"/>
</calcChain>
</file>

<file path=xl/sharedStrings.xml><?xml version="1.0" encoding="utf-8"?>
<sst xmlns="http://schemas.openxmlformats.org/spreadsheetml/2006/main" count="83" uniqueCount="68">
  <si>
    <t xml:space="preserve">AMP cu 1 copil în plasament </t>
  </si>
  <si>
    <t xml:space="preserve">AMP cu 2 copii în plasament </t>
  </si>
  <si>
    <t xml:space="preserve">AMP cu 3 copii în plasament </t>
  </si>
  <si>
    <t xml:space="preserve">AMP cu 1 copil cu dizabilități  în plasament </t>
  </si>
  <si>
    <t>Nr. AMP</t>
  </si>
  <si>
    <t xml:space="preserve">AMP cu 2  copii cu dizabilități în plasament </t>
  </si>
  <si>
    <t>Categorie</t>
  </si>
  <si>
    <t xml:space="preserve">TOTAL Rețea AMP </t>
  </si>
  <si>
    <t>Standard de cost/an/ beneficiar</t>
  </si>
  <si>
    <t>Valoare</t>
  </si>
  <si>
    <t>Nr.  beneficiari</t>
  </si>
  <si>
    <t>Copii plasați in CTF</t>
  </si>
  <si>
    <t>Copii cu dizabilități plasați in CTF</t>
  </si>
  <si>
    <t>CTF Beclean</t>
  </si>
  <si>
    <t>CTF Bistrita</t>
  </si>
  <si>
    <t>CTF Nasaud</t>
  </si>
  <si>
    <t>CTF Unirea</t>
  </si>
  <si>
    <t>CTF Viisoara</t>
  </si>
  <si>
    <t>Copii beneficiari ai centrelor de zi (cu echipa mobila)</t>
  </si>
  <si>
    <t>Copii beneficiari ai serviciilor centrelor de recuperare</t>
  </si>
  <si>
    <t>Centru maternal</t>
  </si>
  <si>
    <t>Mama cu 1 copil</t>
  </si>
  <si>
    <t>CRDZ Nasaud</t>
  </si>
  <si>
    <t>CRDZ Bistrita</t>
  </si>
  <si>
    <t>CZDVI Beclean</t>
  </si>
  <si>
    <t>CZPSIRCF Beclean</t>
  </si>
  <si>
    <t>Beneficiari rezidenti</t>
  </si>
  <si>
    <t>Beneficiari AMP</t>
  </si>
  <si>
    <t>TOTAL beneficiari</t>
  </si>
  <si>
    <t>Centre de zi</t>
  </si>
  <si>
    <t>Copii plasați in centre de primire in regim de urgenta</t>
  </si>
  <si>
    <t>AMP</t>
  </si>
  <si>
    <t>ASISTENT MATERNAL PROFESIONIST</t>
  </si>
  <si>
    <t>CTF</t>
  </si>
  <si>
    <t>CASA DE TIP FAMILIAL</t>
  </si>
  <si>
    <t>CRZD</t>
  </si>
  <si>
    <t>CZDVI</t>
  </si>
  <si>
    <t>CZPSIRCF</t>
  </si>
  <si>
    <t>CENTRUL DE RECUPERARE DE ZI PENTRU COPILUL CU DIZABILITĂŢI</t>
  </si>
  <si>
    <t>CENTRUL DE ZI PENTRU DEPRINDERI DE VIAȚA INDEPENDENTĂ</t>
  </si>
  <si>
    <t>CENTRUL DE ZI PENTRU PREGĂTIREA ŞI SPRIJINIREA INTEGRĂRII SAU REINTEGRĂRII COPILULUI ÎN FAMILIE</t>
  </si>
  <si>
    <t xml:space="preserve">Indemnizații pentru ieșirea din sistemul de protecție socială </t>
  </si>
  <si>
    <t>Beneficiari</t>
  </si>
  <si>
    <t xml:space="preserve">Nr. </t>
  </si>
  <si>
    <t>Total</t>
  </si>
  <si>
    <t>Indemnizatii iesire sistem</t>
  </si>
  <si>
    <t>Column1</t>
  </si>
  <si>
    <t>Standard de cost/luna/ beneficiar -ianuarie 2026</t>
  </si>
  <si>
    <t>Standard de cost/beneficiar/luna - februarie -decembrie 2026</t>
  </si>
  <si>
    <t>Standard de cost/an/ beneficiar -2026</t>
  </si>
  <si>
    <t>Buget - Standard de cost/an/ beneficiari</t>
  </si>
  <si>
    <t>Centre de zi + RECUPERARE</t>
  </si>
  <si>
    <t>Nr. MAME</t>
  </si>
  <si>
    <t>Total 1 beneficiari rezidenti</t>
  </si>
  <si>
    <t>Beneficiari CZ+R</t>
  </si>
  <si>
    <t>Column2</t>
  </si>
  <si>
    <t xml:space="preserve"> 1 sal ian-iunie</t>
  </si>
  <si>
    <t>3 sal iul-dec</t>
  </si>
  <si>
    <t>1 sal iul-dec</t>
  </si>
  <si>
    <t>3 sal ian-iun</t>
  </si>
  <si>
    <t>Column12</t>
  </si>
  <si>
    <t>Column13</t>
  </si>
  <si>
    <t>Indemnizatie ian-iun 2026 - 3 sal</t>
  </si>
  <si>
    <t>Indemnizatie iul-dec 2026- 3 sal</t>
  </si>
  <si>
    <t>Indemnizatie ian-iun 2026- 1 sal</t>
  </si>
  <si>
    <t>Indemnizatie iul-dec 2026 - 1 sal</t>
  </si>
  <si>
    <t>.</t>
  </si>
  <si>
    <t xml:space="preserve">Total buget standarde cost + iesiri sistem protectia copilului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</si>
</sst>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/>
    <xf numFmtId="4" fontId="0" fillId="0" borderId="0" xfId="0" applyNumberFormat="1"/>
    <xf numFmtId="0" fontId="1" fillId="0" borderId="2" xfId="0" applyFont="1" applyBorder="1"/>
    <xf numFmtId="0" fontId="1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6" xfId="0" applyBorder="1"/>
    <xf numFmtId="0" fontId="0" fillId="0" borderId="3" xfId="0" applyBorder="1"/>
    <xf numFmtId="0" fontId="0" fillId="0" borderId="3" xfId="0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wrapText="1"/>
    </xf>
    <xf numFmtId="3" fontId="0" fillId="0" borderId="1" xfId="0" applyNumberFormat="1" applyBorder="1"/>
    <xf numFmtId="3" fontId="1" fillId="0" borderId="1" xfId="0" applyNumberFormat="1" applyFont="1" applyBorder="1"/>
    <xf numFmtId="3" fontId="0" fillId="0" borderId="2" xfId="0" applyNumberFormat="1" applyBorder="1"/>
    <xf numFmtId="3" fontId="0" fillId="0" borderId="5" xfId="0" applyNumberFormat="1" applyBorder="1"/>
    <xf numFmtId="3" fontId="1" fillId="0" borderId="5" xfId="0" applyNumberFormat="1" applyFont="1" applyBorder="1"/>
    <xf numFmtId="3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3" fontId="0" fillId="3" borderId="1" xfId="0" applyNumberFormat="1" applyFill="1" applyBorder="1"/>
    <xf numFmtId="164" fontId="0" fillId="0" borderId="0" xfId="0" applyNumberFormat="1"/>
    <xf numFmtId="0" fontId="3" fillId="0" borderId="4" xfId="0" applyFont="1" applyBorder="1" applyAlignment="1">
      <alignment wrapText="1"/>
    </xf>
    <xf numFmtId="0" fontId="3" fillId="0" borderId="1" xfId="0" applyFont="1" applyBorder="1"/>
    <xf numFmtId="3" fontId="3" fillId="0" borderId="1" xfId="0" applyNumberFormat="1" applyFont="1" applyBorder="1"/>
    <xf numFmtId="4" fontId="3" fillId="0" borderId="5" xfId="0" applyNumberFormat="1" applyFont="1" applyBorder="1"/>
    <xf numFmtId="0" fontId="3" fillId="0" borderId="8" xfId="0" applyFont="1" applyBorder="1" applyAlignment="1">
      <alignment wrapText="1"/>
    </xf>
    <xf numFmtId="0" fontId="3" fillId="0" borderId="2" xfId="0" applyFont="1" applyBorder="1"/>
    <xf numFmtId="3" fontId="3" fillId="0" borderId="2" xfId="0" applyNumberFormat="1" applyFont="1" applyBorder="1"/>
    <xf numFmtId="0" fontId="0" fillId="0" borderId="1" xfId="0" applyBorder="1"/>
    <xf numFmtId="4" fontId="1" fillId="0" borderId="9" xfId="0" applyNumberFormat="1" applyFont="1" applyBorder="1"/>
    <xf numFmtId="49" fontId="0" fillId="0" borderId="0" xfId="0" applyNumberFormat="1" applyAlignment="1">
      <alignment wrapText="1"/>
    </xf>
    <xf numFmtId="0" fontId="0" fillId="0" borderId="7" xfId="0" applyBorder="1" applyAlignment="1">
      <alignment wrapText="1"/>
    </xf>
    <xf numFmtId="3" fontId="0" fillId="0" borderId="0" xfId="0" applyNumberFormat="1"/>
    <xf numFmtId="3" fontId="0" fillId="0" borderId="9" xfId="0" applyNumberFormat="1" applyBorder="1"/>
    <xf numFmtId="0" fontId="0" fillId="0" borderId="1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4" fontId="1" fillId="0" borderId="0" xfId="0" applyNumberFormat="1" applyFont="1"/>
    <xf numFmtId="0" fontId="0" fillId="0" borderId="2" xfId="0" applyBorder="1"/>
    <xf numFmtId="0" fontId="0" fillId="0" borderId="2" xfId="0" applyBorder="1" applyAlignment="1">
      <alignment wrapText="1"/>
    </xf>
    <xf numFmtId="3" fontId="1" fillId="0" borderId="2" xfId="0" applyNumberFormat="1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3" fontId="4" fillId="4" borderId="0" xfId="0" applyNumberFormat="1" applyFont="1" applyFill="1"/>
    <xf numFmtId="49" fontId="0" fillId="0" borderId="0" xfId="0" applyNumberFormat="1" applyAlignment="1">
      <alignment wrapText="1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27">
    <dxf>
      <numFmt numFmtId="0" formatCode="General"/>
    </dxf>
    <dxf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9BAB36-6321-4209-B921-01525EF8872A}" name="Table1" displayName="Table1" ref="A1:G10" totalsRowShown="0" headerRowBorderDxfId="26" tableBorderDxfId="25" totalsRowBorderDxfId="24">
  <autoFilter ref="A1:G10" xr:uid="{C29BAB36-6321-4209-B921-01525EF8872A}"/>
  <tableColumns count="7">
    <tableColumn id="1" xr3:uid="{8CF5C28E-B109-461B-929D-4473531BA870}" name="Categorie" dataDxfId="23"/>
    <tableColumn id="2" xr3:uid="{74B7284A-494D-4876-BAA2-504F653E7E43}" name="Nr. AMP" dataDxfId="22"/>
    <tableColumn id="3" xr3:uid="{2AA33889-8323-4BC3-A5DB-C2D742C670EC}" name="Nr.  beneficiari" dataDxfId="21"/>
    <tableColumn id="4" xr3:uid="{15F1017E-8EB7-492A-9652-8388244A5504}" name="Standard de cost/luna/ beneficiar -ianuarie 2026" dataDxfId="20"/>
    <tableColumn id="6" xr3:uid="{EAC46AB0-A6D6-41FF-86E9-DC12EFE4C7BB}" name="Standard de cost/beneficiar/luna - februarie -decembrie 2026" dataDxfId="19"/>
    <tableColumn id="5" xr3:uid="{A11805F3-3937-43DD-924D-417AD1E77629}" name="Standard de cost/an/ beneficiar -2026" dataDxfId="18"/>
    <tableColumn id="7" xr3:uid="{E06739A3-F7E1-44C1-A654-E1ED7156AE58}" name="Buget - Standard de cost/an/ beneficiari" dataDxfId="17">
      <calculatedColumnFormula>C2*E2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852AB73-C21D-4638-A3D1-5D61A7BAB916}" name="Table3" displayName="Table3" ref="I1:N21" totalsRowShown="0" headerRowBorderDxfId="16" tableBorderDxfId="15" totalsRowBorderDxfId="14">
  <autoFilter ref="I1:N21" xr:uid="{B852AB73-C21D-4638-A3D1-5D61A7BAB916}"/>
  <tableColumns count="6">
    <tableColumn id="1" xr3:uid="{010E2A23-5DE5-4896-8409-E2F0EBB82130}" name="Categorie"/>
    <tableColumn id="2" xr3:uid="{5A6B86B5-BCC1-49A7-80E0-0B06AE47A195}" name="Nr.  beneficiari" dataDxfId="13"/>
    <tableColumn id="3" xr3:uid="{F6CF4BBF-E78C-4F86-A230-0263B29D9916}" name="Standard de cost/luna/ beneficiar -ianuarie 2026" dataDxfId="12"/>
    <tableColumn id="5" xr3:uid="{A1F6D4A2-D59F-4CC5-9B39-E8C3838C0BEE}" name="Standard de cost/beneficiar/luna - februarie -decembrie 2026" dataDxfId="11"/>
    <tableColumn id="4" xr3:uid="{6DDADC33-962A-4E08-BA8C-DFEB81B3325E}" name="Standard de cost/an/ beneficiar -2026" dataDxfId="10">
      <calculatedColumnFormula>K2*J2</calculatedColumnFormula>
    </tableColumn>
    <tableColumn id="6" xr3:uid="{36C13AD8-8BFD-4893-AFCE-C422B061FFEA}" name="Buget - Standard de cost/an/ beneficiari" dataDxfId="9">
      <calculatedColumnFormula>J2*L2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A38911A-5E7A-4197-82D1-F5C73DF453E2}" name="Table4" displayName="Table4" ref="P1:W8" totalsRowShown="0" headerRowDxfId="8" headerRowBorderDxfId="7" tableBorderDxfId="6" totalsRowBorderDxfId="5">
  <autoFilter ref="P1:W8" xr:uid="{9A38911A-5E7A-4197-82D1-F5C73DF453E2}"/>
  <tableColumns count="8">
    <tableColumn id="1" xr3:uid="{5E4BD3E3-B0A9-487A-AB84-04AECF14E413}" name="Categorie" dataDxfId="4"/>
    <tableColumn id="2" xr3:uid="{B4F0980D-A7BE-4E17-A58C-76B94906E1B4}" name="Column2" dataDxfId="3"/>
    <tableColumn id="3" xr3:uid="{B6257B2A-E824-484F-B068-EF0CE292AD70}" name="Nr.  beneficiari" dataDxfId="2"/>
    <tableColumn id="5" xr3:uid="{F99595B6-3BF1-4253-9DE5-7A46F77B214E}" name="Column1"/>
    <tableColumn id="8" xr3:uid="{EDB908EE-01AD-40ED-968E-3B1754DC87BC}" name="Column13"/>
    <tableColumn id="6" xr3:uid="{DD18962F-4D40-4F2D-BE51-CA47C0BEA959}" name="Column12"/>
    <tableColumn id="4" xr3:uid="{33A66ACF-4788-44CC-B147-EC1CE8130B81}" name="Standard de cost/an/ beneficiar" dataDxfId="1"/>
    <tableColumn id="7" xr3:uid="{C6F320D9-2AE3-4483-9E23-4884DD10E25E}" name="Buget - Standard de cost/an/ beneficiari" dataDxfId="0">
      <calculatedColumnFormula>#REF!*R2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E7727-F588-4D0C-99E2-482BDD4F4758}">
  <sheetPr>
    <pageSetUpPr fitToPage="1"/>
  </sheetPr>
  <dimension ref="A1:AC41"/>
  <sheetViews>
    <sheetView tabSelected="1" zoomScale="70" zoomScaleNormal="70" workbookViewId="0">
      <selection activeCell="J32" sqref="J32"/>
    </sheetView>
  </sheetViews>
  <sheetFormatPr defaultRowHeight="15" x14ac:dyDescent="0.25"/>
  <cols>
    <col min="1" max="1" width="27.140625" customWidth="1"/>
    <col min="2" max="2" width="10.5703125" customWidth="1"/>
    <col min="3" max="3" width="16.28515625" customWidth="1"/>
    <col min="4" max="4" width="18" customWidth="1"/>
    <col min="5" max="5" width="22.85546875" customWidth="1"/>
    <col min="6" max="7" width="14.5703125" customWidth="1"/>
    <col min="9" max="9" width="20.140625" customWidth="1"/>
    <col min="10" max="10" width="16.28515625" customWidth="1"/>
    <col min="11" max="12" width="18.28515625" customWidth="1"/>
    <col min="13" max="14" width="18.5703125" customWidth="1"/>
    <col min="15" max="15" width="21" customWidth="1"/>
    <col min="16" max="16" width="13.85546875" customWidth="1"/>
    <col min="17" max="17" width="12.42578125" customWidth="1"/>
    <col min="18" max="21" width="16.28515625" customWidth="1"/>
    <col min="22" max="22" width="17.5703125" customWidth="1"/>
    <col min="23" max="23" width="17.140625" customWidth="1"/>
    <col min="27" max="27" width="5" customWidth="1"/>
    <col min="29" max="29" width="9.5703125" customWidth="1"/>
  </cols>
  <sheetData>
    <row r="1" spans="1:29" ht="75" customHeight="1" x14ac:dyDescent="0.25">
      <c r="A1" s="7" t="s">
        <v>6</v>
      </c>
      <c r="B1" s="8" t="s">
        <v>4</v>
      </c>
      <c r="C1" s="9" t="s">
        <v>10</v>
      </c>
      <c r="D1" s="9" t="s">
        <v>47</v>
      </c>
      <c r="E1" s="32" t="s">
        <v>48</v>
      </c>
      <c r="F1" s="36" t="s">
        <v>49</v>
      </c>
      <c r="G1" s="35" t="s">
        <v>50</v>
      </c>
      <c r="I1" s="11" t="s">
        <v>6</v>
      </c>
      <c r="J1" s="9" t="s">
        <v>10</v>
      </c>
      <c r="K1" s="9" t="s">
        <v>47</v>
      </c>
      <c r="L1" s="32" t="s">
        <v>48</v>
      </c>
      <c r="M1" s="36" t="s">
        <v>49</v>
      </c>
      <c r="N1" s="36" t="s">
        <v>50</v>
      </c>
      <c r="P1" s="11" t="s">
        <v>6</v>
      </c>
      <c r="Q1" s="4" t="s">
        <v>55</v>
      </c>
      <c r="R1" s="4" t="s">
        <v>10</v>
      </c>
      <c r="S1" s="4" t="s">
        <v>46</v>
      </c>
      <c r="T1" s="4" t="s">
        <v>61</v>
      </c>
      <c r="U1" s="4" t="s">
        <v>60</v>
      </c>
      <c r="V1" s="4" t="s">
        <v>8</v>
      </c>
      <c r="W1" s="35" t="s">
        <v>50</v>
      </c>
    </row>
    <row r="2" spans="1:29" x14ac:dyDescent="0.25">
      <c r="A2" s="36" t="s">
        <v>0</v>
      </c>
      <c r="B2" s="17">
        <v>50</v>
      </c>
      <c r="C2" s="20">
        <f>B2*1</f>
        <v>50</v>
      </c>
      <c r="D2" s="12">
        <v>4148</v>
      </c>
      <c r="E2" s="12">
        <v>69069</v>
      </c>
      <c r="F2" s="12">
        <f>Table1[[#This Row],[Standard de cost/luna/ beneficiar -ianuarie 2026]]+Table1[[#This Row],[Standard de cost/beneficiar/luna - februarie -decembrie 2026]]</f>
        <v>73217</v>
      </c>
      <c r="G2" s="12">
        <f>C2*F2</f>
        <v>3660850</v>
      </c>
      <c r="I2" s="5" t="s">
        <v>14</v>
      </c>
      <c r="J2" s="18">
        <v>12</v>
      </c>
      <c r="K2" s="12">
        <v>4943</v>
      </c>
      <c r="L2" s="15">
        <v>74965</v>
      </c>
      <c r="M2" s="12">
        <f>Table3[[#This Row],[Standard de cost/luna/ beneficiar -ianuarie 2026]]+Table3[[#This Row],[Standard de cost/beneficiar/luna - februarie -decembrie 2026]]</f>
        <v>79908</v>
      </c>
      <c r="N2" s="12">
        <f>J2*M2</f>
        <v>958896</v>
      </c>
      <c r="P2" s="6"/>
      <c r="Q2" s="1"/>
      <c r="R2" s="1"/>
      <c r="S2" s="1"/>
      <c r="T2" s="1"/>
      <c r="U2" s="1"/>
      <c r="V2" s="12"/>
    </row>
    <row r="3" spans="1:29" ht="31.5" x14ac:dyDescent="0.25">
      <c r="A3" s="36" t="s">
        <v>1</v>
      </c>
      <c r="B3" s="17">
        <v>54</v>
      </c>
      <c r="C3" s="20">
        <f>B3*2</f>
        <v>108</v>
      </c>
      <c r="D3" s="12">
        <v>2413</v>
      </c>
      <c r="E3" s="12">
        <v>40029</v>
      </c>
      <c r="F3" s="12">
        <f>Table1[[#This Row],[Standard de cost/luna/ beneficiar -ianuarie 2026]]+Table1[[#This Row],[Standard de cost/beneficiar/luna - februarie -decembrie 2026]]</f>
        <v>42442</v>
      </c>
      <c r="G3" s="12">
        <f t="shared" ref="G3:G6" si="0">C3*F3</f>
        <v>4583736</v>
      </c>
      <c r="I3" s="5" t="s">
        <v>15</v>
      </c>
      <c r="J3" s="18">
        <v>12</v>
      </c>
      <c r="K3" s="12">
        <v>4943</v>
      </c>
      <c r="L3" s="15">
        <v>74965</v>
      </c>
      <c r="M3" s="12">
        <f>Table3[[#This Row],[Standard de cost/luna/ beneficiar -ianuarie 2026]]+Table3[[#This Row],[Standard de cost/beneficiar/luna - februarie -decembrie 2026]]</f>
        <v>79908</v>
      </c>
      <c r="N3" s="12">
        <f t="shared" ref="N3:N19" si="1">J3*M3</f>
        <v>958896</v>
      </c>
      <c r="P3" s="22" t="s">
        <v>26</v>
      </c>
      <c r="Q3" s="23"/>
      <c r="R3" s="24">
        <f>J11+C10</f>
        <v>153</v>
      </c>
      <c r="S3" s="24"/>
      <c r="T3" s="24"/>
      <c r="U3" s="24"/>
      <c r="V3" s="24"/>
      <c r="W3" s="25">
        <f>N11+G10</f>
        <v>13563786</v>
      </c>
    </row>
    <row r="4" spans="1:29" ht="31.5" x14ac:dyDescent="0.25">
      <c r="A4" s="36" t="s">
        <v>2</v>
      </c>
      <c r="B4" s="17">
        <v>8</v>
      </c>
      <c r="C4" s="20">
        <f>B4*3</f>
        <v>24</v>
      </c>
      <c r="D4" s="12">
        <v>1673</v>
      </c>
      <c r="E4" s="12">
        <v>27643</v>
      </c>
      <c r="F4" s="12">
        <f>Table1[[#This Row],[Standard de cost/luna/ beneficiar -ianuarie 2026]]+Table1[[#This Row],[Standard de cost/beneficiar/luna - februarie -decembrie 2026]]</f>
        <v>29316</v>
      </c>
      <c r="G4" s="12">
        <f t="shared" si="0"/>
        <v>703584</v>
      </c>
      <c r="I4" s="5"/>
      <c r="J4" s="18">
        <v>0</v>
      </c>
      <c r="K4" s="12"/>
      <c r="L4" s="15"/>
      <c r="M4" s="12">
        <f>Table3[[#This Row],[Standard de cost/luna/ beneficiar -ianuarie 2026]]+Table3[[#This Row],[Standard de cost/beneficiar/luna - februarie -decembrie 2026]]</f>
        <v>0</v>
      </c>
      <c r="N4" s="12">
        <f t="shared" si="1"/>
        <v>0</v>
      </c>
      <c r="P4" s="22" t="s">
        <v>54</v>
      </c>
      <c r="Q4" s="23"/>
      <c r="R4" s="23">
        <f>J12+J17+J20</f>
        <v>190</v>
      </c>
      <c r="S4" s="23"/>
      <c r="T4" s="23"/>
      <c r="U4" s="23"/>
      <c r="V4" s="24"/>
      <c r="W4" s="33">
        <f>N12+N17+N20</f>
        <v>7249380</v>
      </c>
    </row>
    <row r="5" spans="1:29" ht="31.5" x14ac:dyDescent="0.25">
      <c r="A5" s="36" t="s">
        <v>3</v>
      </c>
      <c r="B5" s="17">
        <v>25</v>
      </c>
      <c r="C5" s="20">
        <f>B5*1</f>
        <v>25</v>
      </c>
      <c r="D5" s="12">
        <v>4956</v>
      </c>
      <c r="E5" s="12">
        <v>82577</v>
      </c>
      <c r="F5" s="12">
        <f>Table1[[#This Row],[Standard de cost/luna/ beneficiar -ianuarie 2026]]+Table1[[#This Row],[Standard de cost/beneficiar/luna - februarie -decembrie 2026]]</f>
        <v>87533</v>
      </c>
      <c r="G5" s="12">
        <f t="shared" si="0"/>
        <v>2188325</v>
      </c>
      <c r="I5" s="5" t="s">
        <v>13</v>
      </c>
      <c r="J5" s="18">
        <v>84</v>
      </c>
      <c r="K5" s="12">
        <v>4943</v>
      </c>
      <c r="L5" s="15">
        <v>74965</v>
      </c>
      <c r="M5" s="12">
        <f>Table3[[#This Row],[Standard de cost/luna/ beneficiar -ianuarie 2026]]+Table3[[#This Row],[Standard de cost/beneficiar/luna - februarie -decembrie 2026]]</f>
        <v>79908</v>
      </c>
      <c r="N5" s="12">
        <f t="shared" si="1"/>
        <v>6712272</v>
      </c>
      <c r="P5" s="22" t="s">
        <v>27</v>
      </c>
      <c r="Q5" s="23"/>
      <c r="R5" s="24">
        <f>C7</f>
        <v>247</v>
      </c>
      <c r="S5" s="24"/>
      <c r="T5" s="24"/>
      <c r="U5" s="24"/>
      <c r="V5" s="24"/>
      <c r="W5" s="33">
        <f>G7</f>
        <v>13406775</v>
      </c>
    </row>
    <row r="6" spans="1:29" ht="31.5" x14ac:dyDescent="0.25">
      <c r="A6" s="36" t="s">
        <v>5</v>
      </c>
      <c r="B6" s="17">
        <v>20</v>
      </c>
      <c r="C6" s="20">
        <f>B6*2</f>
        <v>40</v>
      </c>
      <c r="D6" s="12">
        <v>3220</v>
      </c>
      <c r="E6" s="12">
        <v>53537</v>
      </c>
      <c r="F6" s="12">
        <f>Table1[[#This Row],[Standard de cost/luna/ beneficiar -ianuarie 2026]]+Table1[[#This Row],[Standard de cost/beneficiar/luna - februarie -decembrie 2026]]</f>
        <v>56757</v>
      </c>
      <c r="G6" s="12">
        <f t="shared" si="0"/>
        <v>2270280</v>
      </c>
      <c r="I6" s="6" t="s">
        <v>11</v>
      </c>
      <c r="J6" s="1">
        <f>SUM(J2:J5)</f>
        <v>108</v>
      </c>
      <c r="K6" s="12">
        <v>4943</v>
      </c>
      <c r="L6" s="15">
        <v>74965</v>
      </c>
      <c r="M6" s="12">
        <f>Table3[[#This Row],[Standard de cost/luna/ beneficiar -ianuarie 2026]]+Table3[[#This Row],[Standard de cost/beneficiar/luna - februarie -decembrie 2026]]</f>
        <v>79908</v>
      </c>
      <c r="N6" s="13">
        <f>SUBTOTAL(109,N2:N5)</f>
        <v>8630064</v>
      </c>
      <c r="P6" s="26" t="s">
        <v>28</v>
      </c>
      <c r="Q6" s="27"/>
      <c r="R6" s="28">
        <f>R3+R4+R5</f>
        <v>590</v>
      </c>
      <c r="S6" s="28"/>
      <c r="T6" s="28"/>
      <c r="U6" s="28"/>
      <c r="V6" s="28"/>
      <c r="W6" s="28">
        <f>W3+W4+W5</f>
        <v>34219941</v>
      </c>
    </row>
    <row r="7" spans="1:29" ht="30" x14ac:dyDescent="0.25">
      <c r="A7" s="44" t="s">
        <v>7</v>
      </c>
      <c r="B7" s="13">
        <f>SUM(B2:B6)</f>
        <v>157</v>
      </c>
      <c r="C7" s="13">
        <f>SUM(C2:C6)</f>
        <v>247</v>
      </c>
      <c r="D7" s="13"/>
      <c r="E7" s="13"/>
      <c r="F7" s="13"/>
      <c r="G7" s="13">
        <f>SUM(G2:G6)</f>
        <v>13406775</v>
      </c>
      <c r="I7" s="5" t="s">
        <v>17</v>
      </c>
      <c r="J7" s="18">
        <v>12</v>
      </c>
      <c r="K7" s="12">
        <v>7203</v>
      </c>
      <c r="L7" s="15">
        <v>112365</v>
      </c>
      <c r="M7" s="12">
        <f>Table3[[#This Row],[Standard de cost/luna/ beneficiar -ianuarie 2026]]+Table3[[#This Row],[Standard de cost/beneficiar/luna - februarie -decembrie 2026]]</f>
        <v>119568</v>
      </c>
      <c r="N7" s="12">
        <f t="shared" si="1"/>
        <v>1434816</v>
      </c>
      <c r="P7" s="10" t="s">
        <v>45</v>
      </c>
      <c r="Q7" s="3"/>
      <c r="R7" s="3">
        <f>Q17</f>
        <v>115</v>
      </c>
      <c r="S7" s="3"/>
      <c r="T7" s="3"/>
      <c r="U7" s="3"/>
      <c r="V7" s="14"/>
      <c r="W7" s="2">
        <f>V17</f>
        <v>984750</v>
      </c>
    </row>
    <row r="8" spans="1:29" ht="90" x14ac:dyDescent="0.25">
      <c r="A8" s="29" t="s">
        <v>6</v>
      </c>
      <c r="B8" s="29" t="s">
        <v>52</v>
      </c>
      <c r="C8" s="36" t="s">
        <v>10</v>
      </c>
      <c r="D8" s="36" t="s">
        <v>47</v>
      </c>
      <c r="E8" s="36" t="s">
        <v>48</v>
      </c>
      <c r="F8" s="36" t="s">
        <v>49</v>
      </c>
      <c r="G8" s="36" t="s">
        <v>50</v>
      </c>
      <c r="I8" s="5" t="s">
        <v>16</v>
      </c>
      <c r="J8" s="18">
        <v>12</v>
      </c>
      <c r="K8" s="12">
        <v>7203</v>
      </c>
      <c r="L8" s="15">
        <v>112365</v>
      </c>
      <c r="M8" s="12">
        <f>Table3[[#This Row],[Standard de cost/luna/ beneficiar -ianuarie 2026]]+Table3[[#This Row],[Standard de cost/beneficiar/luna - februarie -decembrie 2026]]</f>
        <v>119568</v>
      </c>
      <c r="N8" s="12">
        <f t="shared" si="1"/>
        <v>1434816</v>
      </c>
      <c r="P8" s="10" t="s">
        <v>67</v>
      </c>
      <c r="Q8" s="3"/>
      <c r="R8" s="3" t="s">
        <v>66</v>
      </c>
      <c r="S8" s="3"/>
      <c r="T8" s="3"/>
      <c r="U8" s="3"/>
      <c r="V8" s="14"/>
      <c r="W8" s="30">
        <f>W6+W7</f>
        <v>35204691</v>
      </c>
    </row>
    <row r="9" spans="1:29" ht="30" x14ac:dyDescent="0.25">
      <c r="A9" s="36" t="s">
        <v>21</v>
      </c>
      <c r="B9" s="17">
        <v>6</v>
      </c>
      <c r="C9" s="20">
        <f>6*2</f>
        <v>12</v>
      </c>
      <c r="D9" s="12">
        <v>5570</v>
      </c>
      <c r="E9" s="12">
        <v>83325</v>
      </c>
      <c r="F9" s="12">
        <f>Table1[[#This Row],[Standard de cost/luna/ beneficiar -ianuarie 2026]]+Table1[[#This Row],[Standard de cost/beneficiar/luna - februarie -decembrie 2026]]</f>
        <v>88895</v>
      </c>
      <c r="G9" s="12">
        <f t="shared" ref="G9:G10" si="2">C9*F9</f>
        <v>1066740</v>
      </c>
      <c r="I9" s="6" t="s">
        <v>12</v>
      </c>
      <c r="J9" s="1">
        <f>SUM(J7:J8)</f>
        <v>24</v>
      </c>
      <c r="K9" s="12">
        <v>7203</v>
      </c>
      <c r="L9" s="15">
        <v>112365</v>
      </c>
      <c r="M9" s="12">
        <f>Table3[[#This Row],[Standard de cost/luna/ beneficiar -ianuarie 2026]]+Table3[[#This Row],[Standard de cost/beneficiar/luna - februarie -decembrie 2026]]</f>
        <v>119568</v>
      </c>
      <c r="N9" s="12">
        <f t="shared" si="1"/>
        <v>2869632</v>
      </c>
      <c r="P9" s="38"/>
      <c r="Q9" s="39"/>
      <c r="R9" s="39"/>
      <c r="S9" s="39"/>
      <c r="T9" s="39"/>
      <c r="U9" s="39"/>
      <c r="V9" s="33"/>
      <c r="W9" s="40"/>
      <c r="AC9" s="21"/>
    </row>
    <row r="10" spans="1:29" ht="45" x14ac:dyDescent="0.25">
      <c r="A10" s="45" t="s">
        <v>20</v>
      </c>
      <c r="B10" s="43"/>
      <c r="C10" s="43">
        <v>12</v>
      </c>
      <c r="D10" s="14">
        <v>5570</v>
      </c>
      <c r="E10" s="14">
        <v>88325</v>
      </c>
      <c r="F10" s="12">
        <f>Table1[[#This Row],[Standard de cost/luna/ beneficiar -ianuarie 2026]]+Table1[[#This Row],[Standard de cost/beneficiar/luna - februarie -decembrie 2026]]</f>
        <v>93895</v>
      </c>
      <c r="G10" s="12">
        <f t="shared" si="2"/>
        <v>1126740</v>
      </c>
      <c r="I10" s="6" t="s">
        <v>30</v>
      </c>
      <c r="J10" s="19">
        <v>9</v>
      </c>
      <c r="K10" s="13">
        <v>6492</v>
      </c>
      <c r="L10" s="16">
        <v>97658</v>
      </c>
      <c r="M10" s="12">
        <f>Table3[[#This Row],[Standard de cost/luna/ beneficiar -ianuarie 2026]]+Table3[[#This Row],[Standard de cost/beneficiar/luna - februarie -decembrie 2026]]</f>
        <v>104150</v>
      </c>
      <c r="N10" s="12">
        <f t="shared" si="1"/>
        <v>937350</v>
      </c>
    </row>
    <row r="11" spans="1:29" ht="30" x14ac:dyDescent="0.25">
      <c r="I11" s="6" t="s">
        <v>53</v>
      </c>
      <c r="J11" s="19">
        <f>J6+J9+J10</f>
        <v>141</v>
      </c>
      <c r="K11" s="13"/>
      <c r="L11" s="16"/>
      <c r="M11" s="12">
        <f>K11*J11</f>
        <v>0</v>
      </c>
      <c r="N11" s="12">
        <f>N6+N9+N10</f>
        <v>12437046</v>
      </c>
      <c r="P11" s="48" t="s">
        <v>41</v>
      </c>
      <c r="Q11" s="48"/>
      <c r="R11" s="48"/>
      <c r="S11" s="48"/>
      <c r="T11" s="48"/>
      <c r="U11" s="48"/>
      <c r="V11" s="48"/>
    </row>
    <row r="12" spans="1:29" ht="60" customHeight="1" x14ac:dyDescent="0.25">
      <c r="I12" s="6" t="s">
        <v>18</v>
      </c>
      <c r="J12" s="19">
        <v>40</v>
      </c>
      <c r="K12" s="13">
        <v>2482</v>
      </c>
      <c r="L12" s="16">
        <v>48785</v>
      </c>
      <c r="M12" s="12">
        <f>Table3[[#This Row],[Standard de cost/luna/ beneficiar -ianuarie 2026]]+Table3[[#This Row],[Standard de cost/beneficiar/luna - februarie -decembrie 2026]]</f>
        <v>51267</v>
      </c>
      <c r="N12" s="12">
        <f t="shared" si="1"/>
        <v>2050680</v>
      </c>
      <c r="P12" s="29" t="s">
        <v>42</v>
      </c>
      <c r="Q12" s="29" t="s">
        <v>43</v>
      </c>
      <c r="R12" s="36" t="s">
        <v>62</v>
      </c>
      <c r="S12" s="36" t="s">
        <v>63</v>
      </c>
      <c r="T12" s="36" t="s">
        <v>64</v>
      </c>
      <c r="U12" s="36" t="s">
        <v>65</v>
      </c>
      <c r="V12" s="29" t="s">
        <v>9</v>
      </c>
    </row>
    <row r="13" spans="1:29" x14ac:dyDescent="0.25">
      <c r="I13" s="5" t="s">
        <v>22</v>
      </c>
      <c r="J13" s="18">
        <v>50</v>
      </c>
      <c r="K13" s="12">
        <v>2345</v>
      </c>
      <c r="L13" s="15">
        <v>34419</v>
      </c>
      <c r="M13" s="12">
        <f>Table3[[#This Row],[Standard de cost/luna/ beneficiar -ianuarie 2026]]+Table3[[#This Row],[Standard de cost/beneficiar/luna - februarie -decembrie 2026]]</f>
        <v>36764</v>
      </c>
      <c r="N13" s="12">
        <f t="shared" si="1"/>
        <v>1838200</v>
      </c>
      <c r="P13" s="29" t="s">
        <v>56</v>
      </c>
      <c r="Q13" s="29">
        <v>25</v>
      </c>
      <c r="R13" s="29"/>
      <c r="S13" s="29"/>
      <c r="T13" s="29">
        <v>4050</v>
      </c>
      <c r="U13" s="29"/>
      <c r="V13" s="29">
        <f>Q13*T13</f>
        <v>101250</v>
      </c>
      <c r="W13" s="46"/>
    </row>
    <row r="14" spans="1:29" ht="29.25" customHeight="1" x14ac:dyDescent="0.25">
      <c r="I14" s="5" t="s">
        <v>23</v>
      </c>
      <c r="J14" s="18">
        <v>50</v>
      </c>
      <c r="K14" s="12">
        <v>2345</v>
      </c>
      <c r="L14" s="15">
        <v>34419</v>
      </c>
      <c r="M14" s="12">
        <f>Table3[[#This Row],[Standard de cost/luna/ beneficiar -ianuarie 2026]]+Table3[[#This Row],[Standard de cost/beneficiar/luna - februarie -decembrie 2026]]</f>
        <v>36764</v>
      </c>
      <c r="N14" s="12">
        <f t="shared" si="1"/>
        <v>1838200</v>
      </c>
      <c r="P14" s="29" t="s">
        <v>59</v>
      </c>
      <c r="Q14" s="29">
        <v>30</v>
      </c>
      <c r="R14" s="29">
        <v>12150</v>
      </c>
      <c r="S14" s="29">
        <v>0</v>
      </c>
      <c r="T14" s="29"/>
      <c r="U14" s="29"/>
      <c r="V14" s="29">
        <f>Q14*R14</f>
        <v>364500</v>
      </c>
    </row>
    <row r="15" spans="1:29" ht="29.25" customHeight="1" x14ac:dyDescent="0.25">
      <c r="I15" s="5"/>
      <c r="J15" s="18"/>
      <c r="K15" s="12"/>
      <c r="L15" s="15"/>
      <c r="M15" s="12">
        <f>K15*J15</f>
        <v>0</v>
      </c>
      <c r="N15" s="12">
        <f>J15*L15</f>
        <v>0</v>
      </c>
      <c r="P15" s="29" t="s">
        <v>58</v>
      </c>
      <c r="Q15" s="29">
        <v>30</v>
      </c>
      <c r="R15" s="29"/>
      <c r="S15" s="29"/>
      <c r="T15" s="29"/>
      <c r="U15" s="29">
        <v>4325</v>
      </c>
      <c r="V15" s="29">
        <f>Q15*U15</f>
        <v>129750</v>
      </c>
    </row>
    <row r="16" spans="1:29" ht="29.25" customHeight="1" x14ac:dyDescent="0.25">
      <c r="I16" s="5"/>
      <c r="J16" s="18"/>
      <c r="K16" s="12"/>
      <c r="L16" s="15"/>
      <c r="M16" s="12">
        <f>K16*J16</f>
        <v>0</v>
      </c>
      <c r="N16" s="12">
        <f>J16*L16</f>
        <v>0</v>
      </c>
      <c r="P16" s="29" t="s">
        <v>57</v>
      </c>
      <c r="Q16" s="29">
        <v>30</v>
      </c>
      <c r="R16" s="29"/>
      <c r="S16" s="29"/>
      <c r="T16" s="29"/>
      <c r="U16" s="29">
        <v>12975</v>
      </c>
      <c r="V16" s="29">
        <f>Q16*U16</f>
        <v>389250</v>
      </c>
    </row>
    <row r="17" spans="1:22" ht="60" customHeight="1" x14ac:dyDescent="0.25">
      <c r="I17" s="6" t="s">
        <v>19</v>
      </c>
      <c r="J17" s="1">
        <f>SUM(J13:J14)</f>
        <v>100</v>
      </c>
      <c r="K17" s="12">
        <v>2345</v>
      </c>
      <c r="L17" s="15">
        <v>34419</v>
      </c>
      <c r="M17" s="12">
        <f>Table3[[#This Row],[Standard de cost/luna/ beneficiar -ianuarie 2026]]+Table3[[#This Row],[Standard de cost/beneficiar/luna - februarie -decembrie 2026]]</f>
        <v>36764</v>
      </c>
      <c r="N17" s="13">
        <f>N13+N14</f>
        <v>3676400</v>
      </c>
      <c r="P17" s="29" t="s">
        <v>44</v>
      </c>
      <c r="Q17" s="29">
        <f>SUM(Q13:Q16)</f>
        <v>115</v>
      </c>
      <c r="R17" s="29">
        <f t="shared" ref="R17" si="3">R13+R14</f>
        <v>12150</v>
      </c>
      <c r="S17" s="29"/>
      <c r="T17" s="29"/>
      <c r="U17" s="29"/>
      <c r="V17" s="29">
        <f>SUM(V13:V16)</f>
        <v>984750</v>
      </c>
    </row>
    <row r="18" spans="1:22" x14ac:dyDescent="0.25">
      <c r="A18" t="s">
        <v>31</v>
      </c>
      <c r="B18" s="47" t="s">
        <v>32</v>
      </c>
      <c r="C18" s="47"/>
      <c r="D18" s="47"/>
      <c r="E18" s="47"/>
      <c r="F18" s="47"/>
      <c r="G18" s="31"/>
      <c r="I18" s="5" t="s">
        <v>24</v>
      </c>
      <c r="J18" s="18">
        <v>30</v>
      </c>
      <c r="K18" s="12">
        <v>1879</v>
      </c>
      <c r="L18" s="15">
        <v>28567</v>
      </c>
      <c r="M18" s="12">
        <f>Table3[[#This Row],[Standard de cost/luna/ beneficiar -ianuarie 2026]]+Table3[[#This Row],[Standard de cost/beneficiar/luna - februarie -decembrie 2026]]</f>
        <v>30446</v>
      </c>
      <c r="N18" s="12">
        <f t="shared" si="1"/>
        <v>913380</v>
      </c>
    </row>
    <row r="19" spans="1:22" x14ac:dyDescent="0.25">
      <c r="A19" t="s">
        <v>33</v>
      </c>
      <c r="B19" s="47" t="s">
        <v>34</v>
      </c>
      <c r="C19" s="47"/>
      <c r="D19" s="47"/>
      <c r="E19" s="47"/>
      <c r="F19" s="47"/>
      <c r="G19" s="31"/>
      <c r="I19" s="5" t="s">
        <v>25</v>
      </c>
      <c r="J19" s="18">
        <v>20</v>
      </c>
      <c r="K19" s="12">
        <v>1879</v>
      </c>
      <c r="L19" s="15">
        <v>28567</v>
      </c>
      <c r="M19" s="12">
        <f>Table3[[#This Row],[Standard de cost/luna/ beneficiar -ianuarie 2026]]+Table3[[#This Row],[Standard de cost/beneficiar/luna - februarie -decembrie 2026]]</f>
        <v>30446</v>
      </c>
      <c r="N19" s="12">
        <f t="shared" si="1"/>
        <v>608920</v>
      </c>
    </row>
    <row r="20" spans="1:22" x14ac:dyDescent="0.25">
      <c r="A20" t="s">
        <v>35</v>
      </c>
      <c r="B20" s="47" t="s">
        <v>38</v>
      </c>
      <c r="C20" s="47"/>
      <c r="D20" s="47"/>
      <c r="E20" s="47"/>
      <c r="F20" s="47"/>
      <c r="G20" s="31"/>
      <c r="I20" s="10" t="s">
        <v>29</v>
      </c>
      <c r="J20" s="3">
        <f>J18+J19</f>
        <v>50</v>
      </c>
      <c r="K20" s="14">
        <v>22538</v>
      </c>
      <c r="L20" s="34"/>
      <c r="M20" s="13"/>
      <c r="N20" s="13">
        <f>N18+N19</f>
        <v>1522300</v>
      </c>
    </row>
    <row r="21" spans="1:22" ht="35.25" customHeight="1" x14ac:dyDescent="0.25">
      <c r="A21" t="s">
        <v>36</v>
      </c>
      <c r="B21" s="47" t="s">
        <v>39</v>
      </c>
      <c r="C21" s="47"/>
      <c r="D21" s="47"/>
      <c r="E21" s="47"/>
      <c r="F21" s="47"/>
      <c r="G21" s="31"/>
      <c r="I21" s="42" t="s">
        <v>51</v>
      </c>
      <c r="J21" s="41">
        <f>J12+J17+J20</f>
        <v>190</v>
      </c>
      <c r="K21" s="14"/>
      <c r="L21" s="34"/>
      <c r="M21" s="12">
        <f>K21*J21</f>
        <v>0</v>
      </c>
      <c r="N21" s="13">
        <f>N12+N17+N20</f>
        <v>7249380</v>
      </c>
    </row>
    <row r="22" spans="1:22" x14ac:dyDescent="0.25">
      <c r="A22" t="s">
        <v>37</v>
      </c>
      <c r="B22" s="47" t="s">
        <v>40</v>
      </c>
      <c r="C22" s="47"/>
      <c r="D22" s="47"/>
      <c r="E22" s="47"/>
      <c r="F22" s="47"/>
      <c r="G22" s="31"/>
    </row>
    <row r="23" spans="1:22" ht="15" customHeight="1" x14ac:dyDescent="0.25">
      <c r="H23" s="37"/>
      <c r="I23" s="37"/>
    </row>
    <row r="25" spans="1:22" x14ac:dyDescent="0.25">
      <c r="D25" s="2"/>
      <c r="E25" s="2"/>
      <c r="F25" s="2"/>
      <c r="G25" s="2"/>
    </row>
    <row r="26" spans="1:22" x14ac:dyDescent="0.25">
      <c r="D26" s="2"/>
      <c r="E26" s="2"/>
      <c r="F26" s="2"/>
      <c r="G26" s="2"/>
    </row>
    <row r="27" spans="1:22" x14ac:dyDescent="0.25">
      <c r="D27" s="2"/>
      <c r="E27" s="2"/>
      <c r="F27" s="2"/>
      <c r="G27" s="2"/>
    </row>
    <row r="28" spans="1:22" ht="27" customHeight="1" x14ac:dyDescent="0.25">
      <c r="D28" s="2"/>
      <c r="E28" s="2"/>
      <c r="F28" s="2"/>
      <c r="G28" s="2"/>
    </row>
    <row r="29" spans="1:22" x14ac:dyDescent="0.25">
      <c r="D29" s="2"/>
      <c r="E29" s="2"/>
      <c r="F29" s="2"/>
      <c r="G29" s="2"/>
    </row>
    <row r="30" spans="1:22" x14ac:dyDescent="0.25">
      <c r="D30" s="2"/>
      <c r="E30" s="2"/>
      <c r="F30" s="2"/>
      <c r="G30" s="2"/>
    </row>
    <row r="31" spans="1:22" x14ac:dyDescent="0.25">
      <c r="D31" s="2"/>
      <c r="E31" s="2"/>
      <c r="F31" s="2"/>
      <c r="G31" s="2"/>
    </row>
    <row r="32" spans="1:22" x14ac:dyDescent="0.25">
      <c r="D32" s="2"/>
      <c r="E32" s="2"/>
      <c r="F32" s="2"/>
      <c r="G32" s="2"/>
    </row>
    <row r="33" spans="4:7" x14ac:dyDescent="0.25">
      <c r="D33" s="2"/>
      <c r="E33" s="2"/>
      <c r="F33" s="2"/>
      <c r="G33" s="2"/>
    </row>
    <row r="34" spans="4:7" x14ac:dyDescent="0.25">
      <c r="D34" s="2"/>
      <c r="E34" s="2"/>
      <c r="F34" s="2"/>
      <c r="G34" s="2"/>
    </row>
    <row r="35" spans="4:7" x14ac:dyDescent="0.25">
      <c r="D35" s="2"/>
      <c r="E35" s="2"/>
      <c r="F35" s="2"/>
      <c r="G35" s="2"/>
    </row>
    <row r="36" spans="4:7" x14ac:dyDescent="0.25">
      <c r="D36" s="2"/>
      <c r="E36" s="2"/>
      <c r="F36" s="2"/>
      <c r="G36" s="2"/>
    </row>
    <row r="37" spans="4:7" x14ac:dyDescent="0.25">
      <c r="D37" s="2"/>
      <c r="E37" s="2"/>
      <c r="F37" s="2"/>
      <c r="G37" s="2"/>
    </row>
    <row r="38" spans="4:7" x14ac:dyDescent="0.25">
      <c r="D38" s="2"/>
      <c r="E38" s="2"/>
      <c r="F38" s="2"/>
      <c r="G38" s="2"/>
    </row>
    <row r="39" spans="4:7" x14ac:dyDescent="0.25">
      <c r="D39" s="2"/>
      <c r="E39" s="2"/>
      <c r="F39" s="2"/>
      <c r="G39" s="2"/>
    </row>
    <row r="40" spans="4:7" x14ac:dyDescent="0.25">
      <c r="D40" s="2"/>
      <c r="E40" s="2"/>
      <c r="F40" s="2"/>
      <c r="G40" s="2"/>
    </row>
    <row r="41" spans="4:7" x14ac:dyDescent="0.25">
      <c r="D41" s="2"/>
      <c r="E41" s="2"/>
      <c r="F41" s="2"/>
      <c r="G41" s="2"/>
    </row>
  </sheetData>
  <mergeCells count="6">
    <mergeCell ref="B22:F22"/>
    <mergeCell ref="P11:V11"/>
    <mergeCell ref="B18:F18"/>
    <mergeCell ref="B19:F19"/>
    <mergeCell ref="B20:F20"/>
    <mergeCell ref="B21:F21"/>
  </mergeCells>
  <phoneticPr fontId="2" type="noConversion"/>
  <pageMargins left="0.7" right="0.7" top="0.75" bottom="0.75" header="0.3" footer="0.3"/>
  <pageSetup paperSize="8" scale="49" fitToHeight="0" orientation="landscape" verticalDpi="0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model buget</vt:lpstr>
      <vt:lpstr>'model buget'!Print_Titles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alboi</dc:creator>
  <cp:lastModifiedBy>dgaspc bn</cp:lastModifiedBy>
  <cp:lastPrinted>2026-04-03T05:13:17Z</cp:lastPrinted>
  <dcterms:created xsi:type="dcterms:W3CDTF">2022-11-23T11:15:09Z</dcterms:created>
  <dcterms:modified xsi:type="dcterms:W3CDTF">2026-04-20T07:34:18Z</dcterms:modified>
</cp:coreProperties>
</file>